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-na1-06\userdata1$\bri36875\My Documents\Oracle\OE\2021\"/>
    </mc:Choice>
  </mc:AlternateContent>
  <bookViews>
    <workbookView xWindow="0" yWindow="0" windowWidth="19200" windowHeight="7272" tabRatio="385"/>
  </bookViews>
  <sheets>
    <sheet name="HSA Cost Analysis" sheetId="1" r:id="rId1"/>
  </sheets>
  <calcPr calcId="162913"/>
  <customWorkbookViews>
    <customWorkbookView name="Kristine Cutshaw - Personal View" guid="{023F1267-C53E-44C9-B76C-05159DC24AEA}" mergeInterval="0" personalView="1" maximized="1" xWindow="-1928" yWindow="-8" windowWidth="1936" windowHeight="1056" tabRatio="385" activeSheetId="1"/>
    <customWorkbookView name="Adri Jagoda - Personal View" guid="{11DA5C1E-438F-43B5-A000-E09CB4ED3171}" mergeInterval="0" personalView="1" xWindow="589" yWindow="32" windowWidth="1108" windowHeight="705" activeSheetId="1"/>
    <customWorkbookView name="xinyuezh - Personal View" guid="{8959AAE3-1664-4283-88CC-52157156ED9D}" mergeInterval="0" personalView="1" maximized="1" xWindow="-8" yWindow="-8" windowWidth="1456" windowHeight="876" activeSheetId="1"/>
    <customWorkbookView name="Diana S. Chan - Personal View" guid="{9FA17319-236A-477E-84B4-2DFE0A2588D9}" mergeInterval="0" personalView="1" maximized="1" xWindow="-8" yWindow="-8" windowWidth="1382" windowHeight="723" tabRatio="385" activeSheetId="1"/>
  </customWorkbookViews>
</workbook>
</file>

<file path=xl/calcChain.xml><?xml version="1.0" encoding="utf-8"?>
<calcChain xmlns="http://schemas.openxmlformats.org/spreadsheetml/2006/main">
  <c r="H36" i="1" l="1"/>
  <c r="H51" i="1" l="1"/>
  <c r="Q58" i="1" s="1"/>
  <c r="H52" i="1" s="1"/>
  <c r="R35" i="1"/>
  <c r="R36" i="1" s="1"/>
  <c r="R29" i="1"/>
  <c r="R27" i="1"/>
  <c r="R28" i="1" s="1"/>
  <c r="R38" i="1" l="1"/>
  <c r="R41" i="1" s="1"/>
  <c r="H20" i="1" s="1"/>
  <c r="Q50" i="1"/>
  <c r="H38" i="1" s="1"/>
  <c r="R30" i="1"/>
  <c r="R32" i="1" s="1"/>
  <c r="H14" i="1" s="1"/>
  <c r="H22" i="1" l="1"/>
  <c r="H40" i="1" s="1"/>
  <c r="H54" i="1" s="1"/>
</calcChain>
</file>

<file path=xl/comments1.xml><?xml version="1.0" encoding="utf-8"?>
<comments xmlns="http://schemas.openxmlformats.org/spreadsheetml/2006/main">
  <authors>
    <author>Kristine Cutshaw</author>
  </authors>
  <commentList>
    <comment ref="P48" authorId="0" shapeId="0">
      <text>
        <r>
          <rPr>
            <b/>
            <sz val="9"/>
            <color indexed="81"/>
            <rFont val="Tahoma"/>
            <family val="2"/>
          </rPr>
          <t>Kristine Cutshaw:</t>
        </r>
        <r>
          <rPr>
            <sz val="9"/>
            <color indexed="81"/>
            <rFont val="Tahoma"/>
            <family val="2"/>
          </rPr>
          <t xml:space="preserve">
Note: HAS Deductible amounts are behind the big red box.</t>
        </r>
      </text>
    </comment>
  </commentList>
</comments>
</file>

<file path=xl/sharedStrings.xml><?xml version="1.0" encoding="utf-8"?>
<sst xmlns="http://schemas.openxmlformats.org/spreadsheetml/2006/main" count="72" uniqueCount="54">
  <si>
    <t>Plan Names</t>
  </si>
  <si>
    <t>UHC - Medium PPO Choice Plus</t>
  </si>
  <si>
    <t>UHC - Premium PPO Choice Plus</t>
  </si>
  <si>
    <t>UHC - EPO Choice</t>
  </si>
  <si>
    <t>UHC - HPHC Passport</t>
  </si>
  <si>
    <t>Kaiser CA</t>
  </si>
  <si>
    <t>Kaiser CO</t>
  </si>
  <si>
    <t>Kaiser GA</t>
  </si>
  <si>
    <t>Kaiser Mid-Atlantic</t>
  </si>
  <si>
    <t>Kaiser WA</t>
  </si>
  <si>
    <t>EE Only</t>
  </si>
  <si>
    <t>EE+SP</t>
  </si>
  <si>
    <t>EE+CHI</t>
  </si>
  <si>
    <t>EE+FAM</t>
  </si>
  <si>
    <t>Credits</t>
  </si>
  <si>
    <t>Employee Only</t>
  </si>
  <si>
    <t>Employee + Spouse</t>
  </si>
  <si>
    <t>Employee + Child(ren)</t>
  </si>
  <si>
    <t>Employee + Family</t>
  </si>
  <si>
    <t>Employee Medical Plan Per Pay Period Cost</t>
  </si>
  <si>
    <t>Credits Per Pay Period</t>
  </si>
  <si>
    <t>Employee Out of Pocket Cost Per Pay Period</t>
  </si>
  <si>
    <t>Annual Premium</t>
  </si>
  <si>
    <t>Annual Premium You Pay (Current Plan):</t>
  </si>
  <si>
    <t>Current Medical Plan:</t>
  </si>
  <si>
    <t>Step 1: Select your current medical plan and coverage level</t>
  </si>
  <si>
    <t>Current Coverage Level:</t>
  </si>
  <si>
    <t>Step 2: Select Your HSA Medical Plan's Coverage Level</t>
  </si>
  <si>
    <t>HSA Medical Plan Coverage Level:</t>
  </si>
  <si>
    <t>Annual HSA Medical Plan Premium You Would Pay:</t>
  </si>
  <si>
    <t>Employee HSA Plan Cost Per Pay Period</t>
  </si>
  <si>
    <t>Employee HSA OOP Cost Per Pay Period</t>
  </si>
  <si>
    <t>Annual HSA Premium</t>
  </si>
  <si>
    <t>Difference In Your Annual Premium Deduction</t>
  </si>
  <si>
    <t>Step 3: Select your Benefits Compensation range</t>
  </si>
  <si>
    <t>Benefits Compensation range:</t>
  </si>
  <si>
    <t>&lt; $75K</t>
  </si>
  <si>
    <t>$75K - $150K</t>
  </si>
  <si>
    <t>&gt; $150K</t>
  </si>
  <si>
    <t>Your Annual Seed Amount:</t>
  </si>
  <si>
    <t>HSA Seed Amounts</t>
  </si>
  <si>
    <t>EE's HSA Seed Amount</t>
  </si>
  <si>
    <t>Will you save money?</t>
  </si>
  <si>
    <t>HSA Plan Deductibles</t>
  </si>
  <si>
    <t>EE's HSA Deductible</t>
  </si>
  <si>
    <t>Difference Between Your Savings and Your Deductible</t>
  </si>
  <si>
    <t>HSA Medical Plan Coverage Tier (taken from Step 2):</t>
  </si>
  <si>
    <t xml:space="preserve">Tier Menu Identifier </t>
  </si>
  <si>
    <t xml:space="preserve">Employee Election from Tier Menu Identifier </t>
  </si>
  <si>
    <t xml:space="preserve">Employee HSA Election from Tier Menu Identifier </t>
  </si>
  <si>
    <t>HSA Medical Plan | EE Only/EE+Sp/EE+Ch/EE+Fam</t>
  </si>
  <si>
    <t>Step 4: Your H.S.A Med Plan coverage level</t>
  </si>
  <si>
    <t>Your HSA Medical Plan Annual Deductible would be:</t>
  </si>
  <si>
    <t>HSA Medical Plan Cost Savings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</si>
</sst>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1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Oracle Sans Semi Bold"/>
      <family val="2"/>
    </font>
    <font>
      <b/>
      <sz val="11"/>
      <color theme="1"/>
      <name val="Oracle Sans Semi Bold"/>
      <family val="2"/>
    </font>
    <font>
      <b/>
      <sz val="11"/>
      <name val="Oracle Sans Semi Bold"/>
      <family val="2"/>
    </font>
    <font>
      <sz val="11"/>
      <color theme="0"/>
      <name val="Oracle Sans Semi Bold"/>
      <family val="2"/>
    </font>
    <font>
      <i/>
      <sz val="11"/>
      <name val="Oracle Sans Semi Bold"/>
      <family val="2"/>
    </font>
    <font>
      <sz val="11"/>
      <name val="Oracle Sans Semi Bold"/>
      <family val="2"/>
    </font>
    <font>
      <b/>
      <i/>
      <sz val="11"/>
      <name val="Oracle Sans Semi Bold"/>
      <family val="2"/>
    </font>
    <font>
      <sz val="11"/>
      <color rgb="FFFF0000"/>
      <name val="Oracle Sans Semi Bold"/>
      <family val="2"/>
    </font>
    <font>
      <b/>
      <i/>
      <sz val="11"/>
      <color theme="0"/>
      <name val="Oracle Sans Semi Bold"/>
      <family val="2"/>
    </font>
    <font>
      <i/>
      <sz val="11"/>
      <color theme="0"/>
      <name val="Oracle Sans Semi Bold"/>
      <family val="2"/>
    </font>
    <font>
      <sz val="18"/>
      <color theme="1"/>
      <name val="Oracle Sans Semi Bold"/>
      <family val="2"/>
    </font>
    <font>
      <b/>
      <sz val="12"/>
      <name val="Oracle Sans Semi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8B8580"/>
        <bgColor indexed="64"/>
      </patternFill>
    </fill>
    <fill>
      <patternFill patternType="solid">
        <fgColor rgb="FFE6AC58"/>
        <bgColor indexed="64"/>
      </patternFill>
    </fill>
    <fill>
      <patternFill patternType="solid">
        <fgColor rgb="FF312D2A"/>
        <bgColor indexed="64"/>
      </patternFill>
    </fill>
    <fill>
      <patternFill patternType="solid">
        <fgColor rgb="FF94AF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2" fontId="9" fillId="3" borderId="2" xfId="0" applyNumberFormat="1" applyFont="1" applyFill="1" applyBorder="1" applyAlignment="1"/>
    <xf numFmtId="42" fontId="8" fillId="3" borderId="3" xfId="0" applyNumberFormat="1" applyFont="1" applyFill="1" applyBorder="1" applyAlignment="1"/>
    <xf numFmtId="42" fontId="8" fillId="3" borderId="4" xfId="0" applyNumberFormat="1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6" fillId="4" borderId="0" xfId="0" applyFont="1" applyFill="1"/>
    <xf numFmtId="0" fontId="6" fillId="3" borderId="3" xfId="0" applyFont="1" applyFill="1" applyBorder="1"/>
    <xf numFmtId="0" fontId="6" fillId="3" borderId="4" xfId="0" applyFont="1" applyFill="1" applyBorder="1"/>
    <xf numFmtId="0" fontId="11" fillId="4" borderId="0" xfId="0" applyFont="1" applyFill="1"/>
    <xf numFmtId="42" fontId="7" fillId="3" borderId="2" xfId="0" applyNumberFormat="1" applyFont="1" applyFill="1" applyBorder="1"/>
    <xf numFmtId="42" fontId="9" fillId="3" borderId="2" xfId="0" applyNumberFormat="1" applyFont="1" applyFill="1" applyBorder="1"/>
    <xf numFmtId="0" fontId="3" fillId="5" borderId="0" xfId="0" applyFont="1" applyFill="1"/>
    <xf numFmtId="0" fontId="4" fillId="5" borderId="0" xfId="0" applyFont="1" applyFill="1"/>
    <xf numFmtId="42" fontId="3" fillId="5" borderId="0" xfId="0" applyNumberFormat="1" applyFont="1" applyFill="1"/>
    <xf numFmtId="0" fontId="4" fillId="5" borderId="0" xfId="0" applyFont="1" applyFill="1" applyAlignment="1"/>
    <xf numFmtId="0" fontId="8" fillId="5" borderId="0" xfId="0" applyFont="1" applyFill="1"/>
    <xf numFmtId="164" fontId="3" fillId="5" borderId="0" xfId="0" applyNumberFormat="1" applyFont="1" applyFill="1"/>
    <xf numFmtId="0" fontId="8" fillId="5" borderId="0" xfId="0" applyFont="1" applyFill="1" applyAlignment="1"/>
    <xf numFmtId="42" fontId="8" fillId="5" borderId="0" xfId="0" applyNumberFormat="1" applyFont="1" applyFill="1" applyAlignment="1"/>
    <xf numFmtId="5" fontId="8" fillId="5" borderId="0" xfId="0" applyNumberFormat="1" applyFont="1" applyFill="1"/>
    <xf numFmtId="0" fontId="10" fillId="5" borderId="0" xfId="0" applyFont="1" applyFill="1"/>
    <xf numFmtId="0" fontId="11" fillId="5" borderId="0" xfId="0" applyFont="1" applyFill="1"/>
    <xf numFmtId="42" fontId="11" fillId="5" borderId="0" xfId="0" applyNumberFormat="1" applyFont="1" applyFill="1" applyBorder="1"/>
    <xf numFmtId="0" fontId="6" fillId="5" borderId="0" xfId="0" applyFont="1" applyFill="1" applyBorder="1"/>
    <xf numFmtId="0" fontId="5" fillId="5" borderId="0" xfId="0" applyFont="1" applyFill="1" applyBorder="1" applyProtection="1"/>
    <xf numFmtId="0" fontId="8" fillId="3" borderId="3" xfId="0" applyFont="1" applyFill="1" applyBorder="1"/>
    <xf numFmtId="0" fontId="8" fillId="3" borderId="4" xfId="0" applyFont="1" applyFill="1" applyBorder="1"/>
    <xf numFmtId="42" fontId="7" fillId="3" borderId="2" xfId="0" applyNumberFormat="1" applyFont="1" applyFill="1" applyBorder="1" applyAlignment="1"/>
    <xf numFmtId="0" fontId="13" fillId="5" borderId="0" xfId="0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14" fillId="5" borderId="0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AC58"/>
      <color rgb="FF312D2A"/>
      <color rgb="FF8B8580"/>
      <color rgb="FF759C6C"/>
      <color rgb="FF94AFAF"/>
      <color rgb="FF2B6242"/>
      <color rgb="FFE5DBBE"/>
      <color rgb="FFD1350F"/>
      <color rgb="FFFF050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83820</xdr:rowOff>
    </xdr:from>
    <xdr:to>
      <xdr:col>10</xdr:col>
      <xdr:colOff>42333</xdr:colOff>
      <xdr:row>7</xdr:row>
      <xdr:rowOff>74083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243417" y="602403"/>
          <a:ext cx="6741583" cy="794597"/>
        </a:xfrm>
        <a:prstGeom prst="roundRect">
          <a:avLst>
            <a:gd name="adj" fmla="val 16667"/>
          </a:avLst>
        </a:prstGeom>
        <a:solidFill>
          <a:srgbClr val="D1350F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lnSpc>
              <a:spcPts val="1000"/>
            </a:lnSpc>
            <a:defRPr sz="1000"/>
          </a:pPr>
          <a:endParaRPr lang="en-US" sz="1400" b="1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400" b="1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Q: Will moving to the HSA Medical Plan result in premium savings for you?</a:t>
          </a:r>
        </a:p>
        <a:p>
          <a:pPr algn="ctr" rtl="0">
            <a:lnSpc>
              <a:spcPts val="1100"/>
            </a:lnSpc>
            <a:defRPr sz="1000"/>
          </a:pPr>
          <a:endParaRPr lang="en-US" sz="1400" b="1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400" b="1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Follow the simple steps below and find out!</a:t>
          </a:r>
        </a:p>
        <a:p>
          <a:pPr algn="l" rtl="0">
            <a:lnSpc>
              <a:spcPts val="900"/>
            </a:lnSpc>
            <a:defRPr sz="1000"/>
          </a:pPr>
          <a:endParaRPr lang="en-US" sz="12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39052</xdr:colOff>
      <xdr:row>16</xdr:row>
      <xdr:rowOff>66676</xdr:rowOff>
    </xdr:from>
    <xdr:to>
      <xdr:col>14</xdr:col>
      <xdr:colOff>568642</xdr:colOff>
      <xdr:row>26</xdr:row>
      <xdr:rowOff>152401</xdr:rowOff>
    </xdr:to>
    <xdr:sp macro="" textlink="">
      <xdr:nvSpPr>
        <xdr:cNvPr id="3" name="AutoShape 22"/>
        <xdr:cNvSpPr>
          <a:spLocks noChangeArrowheads="1"/>
        </xdr:cNvSpPr>
      </xdr:nvSpPr>
      <xdr:spPr bwMode="auto">
        <a:xfrm>
          <a:off x="7373302" y="2657476"/>
          <a:ext cx="2320290" cy="1943100"/>
        </a:xfrm>
        <a:prstGeom prst="roundRect">
          <a:avLst>
            <a:gd name="adj" fmla="val 16667"/>
          </a:avLst>
        </a:prstGeom>
        <a:solidFill>
          <a:srgbClr val="759C6C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positive number shows that you would pay LESS premium dollars each year selecting the HSA Med Plan. </a:t>
          </a:r>
        </a:p>
        <a:p>
          <a:pPr algn="ctr" rtl="0">
            <a:defRPr sz="1000"/>
          </a:pPr>
          <a:endParaRPr lang="en-US" sz="1200" b="0" i="1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negative number shows that you would pay MORE premium dollars each year  selecting the HSA Med Plan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9</xdr:col>
      <xdr:colOff>441960</xdr:colOff>
      <xdr:row>30</xdr:row>
      <xdr:rowOff>167640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0" y="3905250"/>
          <a:ext cx="6633210" cy="1072515"/>
        </a:xfrm>
        <a:prstGeom prst="roundRect">
          <a:avLst>
            <a:gd name="adj" fmla="val 16667"/>
          </a:avLst>
        </a:prstGeom>
        <a:solidFill>
          <a:srgbClr val="D1350F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Next, be sure to consider the annual Oracle Employer Contribution (seed). This is money that Oracle contributes directly to your personal Health Savings Account (HSA) with OptumHealth Bank  </a:t>
          </a:r>
        </a:p>
        <a:p>
          <a:pPr algn="ctr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Your Oracle Employer Contribution (seed) amount is based on your annual benefits compensation and the medical plan coverage tier you elect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53340</xdr:colOff>
      <xdr:row>20</xdr:row>
      <xdr:rowOff>188595</xdr:rowOff>
    </xdr:from>
    <xdr:to>
      <xdr:col>10</xdr:col>
      <xdr:colOff>449580</xdr:colOff>
      <xdr:row>22</xdr:row>
      <xdr:rowOff>5715</xdr:rowOff>
    </xdr:to>
    <xdr:sp macro="" textlink="">
      <xdr:nvSpPr>
        <xdr:cNvPr id="7" name="AutoShape 24"/>
        <xdr:cNvSpPr>
          <a:spLocks noChangeArrowheads="1"/>
        </xdr:cNvSpPr>
      </xdr:nvSpPr>
      <xdr:spPr bwMode="auto">
        <a:xfrm>
          <a:off x="6777990" y="3531870"/>
          <a:ext cx="396240" cy="198120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42</xdr:row>
      <xdr:rowOff>129540</xdr:rowOff>
    </xdr:from>
    <xdr:to>
      <xdr:col>9</xdr:col>
      <xdr:colOff>541020</xdr:colOff>
      <xdr:row>47</xdr:row>
      <xdr:rowOff>121921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0" y="6339840"/>
          <a:ext cx="6903720" cy="868681"/>
        </a:xfrm>
        <a:prstGeom prst="roundRect">
          <a:avLst>
            <a:gd name="adj" fmla="val 16667"/>
          </a:avLst>
        </a:prstGeom>
        <a:solidFill>
          <a:srgbClr val="D1350F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Finally, if your calculation shows savings, find out if your savings can fund all or part of the H.S.A Med Plan's annual deductible 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The deductible amount is based on your medical plan coverage level.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8572</xdr:colOff>
      <xdr:row>35</xdr:row>
      <xdr:rowOff>180023</xdr:rowOff>
    </xdr:from>
    <xdr:to>
      <xdr:col>15</xdr:col>
      <xdr:colOff>0</xdr:colOff>
      <xdr:row>43</xdr:row>
      <xdr:rowOff>52388</xdr:rowOff>
    </xdr:to>
    <xdr:sp macro="" textlink="">
      <xdr:nvSpPr>
        <xdr:cNvPr id="10" name="AutoShape 22"/>
        <xdr:cNvSpPr>
          <a:spLocks noChangeArrowheads="1"/>
        </xdr:cNvSpPr>
      </xdr:nvSpPr>
      <xdr:spPr bwMode="auto">
        <a:xfrm>
          <a:off x="7342822" y="6266498"/>
          <a:ext cx="2372678" cy="1329690"/>
        </a:xfrm>
        <a:prstGeom prst="roundRect">
          <a:avLst>
            <a:gd name="adj" fmla="val 16667"/>
          </a:avLst>
        </a:prstGeom>
        <a:solidFill>
          <a:srgbClr val="759C6C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</a:t>
          </a: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positive number represents your annual savings</a:t>
          </a:r>
        </a:p>
        <a:p>
          <a:pPr algn="ctr" rtl="0">
            <a:defRPr sz="1000"/>
          </a:pPr>
          <a:endParaRPr lang="en-US" sz="1200" b="0" i="1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negative number represents the additional money you will be paying every pay period</a:t>
          </a:r>
        </a:p>
      </xdr:txBody>
    </xdr:sp>
    <xdr:clientData/>
  </xdr:twoCellAnchor>
  <xdr:twoCellAnchor>
    <xdr:from>
      <xdr:col>10</xdr:col>
      <xdr:colOff>73237</xdr:colOff>
      <xdr:row>38</xdr:row>
      <xdr:rowOff>171238</xdr:rowOff>
    </xdr:from>
    <xdr:to>
      <xdr:col>10</xdr:col>
      <xdr:colOff>469477</xdr:colOff>
      <xdr:row>40</xdr:row>
      <xdr:rowOff>10583</xdr:rowOff>
    </xdr:to>
    <xdr:sp macro="" textlink="">
      <xdr:nvSpPr>
        <xdr:cNvPr id="11" name="AutoShape 24"/>
        <xdr:cNvSpPr>
          <a:spLocks noChangeArrowheads="1"/>
        </xdr:cNvSpPr>
      </xdr:nvSpPr>
      <xdr:spPr bwMode="auto">
        <a:xfrm>
          <a:off x="7015904" y="7516071"/>
          <a:ext cx="396240" cy="230929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83820</xdr:colOff>
      <xdr:row>52</xdr:row>
      <xdr:rowOff>171450</xdr:rowOff>
    </xdr:from>
    <xdr:to>
      <xdr:col>10</xdr:col>
      <xdr:colOff>480060</xdr:colOff>
      <xdr:row>54</xdr:row>
      <xdr:rowOff>13335</xdr:rowOff>
    </xdr:to>
    <xdr:sp macro="" textlink="">
      <xdr:nvSpPr>
        <xdr:cNvPr id="12" name="AutoShape 24"/>
        <xdr:cNvSpPr>
          <a:spLocks noChangeArrowheads="1"/>
        </xdr:cNvSpPr>
      </xdr:nvSpPr>
      <xdr:spPr bwMode="auto">
        <a:xfrm>
          <a:off x="6808470" y="9353550"/>
          <a:ext cx="396240" cy="213360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592666</xdr:colOff>
      <xdr:row>48</xdr:row>
      <xdr:rowOff>154092</xdr:rowOff>
    </xdr:from>
    <xdr:to>
      <xdr:col>15</xdr:col>
      <xdr:colOff>560917</xdr:colOff>
      <xdr:row>58</xdr:row>
      <xdr:rowOff>16932</xdr:rowOff>
    </xdr:to>
    <xdr:sp macro="" textlink="">
      <xdr:nvSpPr>
        <xdr:cNvPr id="13" name="AutoShape 30"/>
        <xdr:cNvSpPr>
          <a:spLocks noChangeArrowheads="1"/>
        </xdr:cNvSpPr>
      </xdr:nvSpPr>
      <xdr:spPr bwMode="auto">
        <a:xfrm>
          <a:off x="7535333" y="9499175"/>
          <a:ext cx="2973917" cy="1873674"/>
        </a:xfrm>
        <a:prstGeom prst="roundRect">
          <a:avLst>
            <a:gd name="adj" fmla="val 16667"/>
          </a:avLst>
        </a:prstGeom>
        <a:solidFill>
          <a:srgbClr val="759C6C"/>
        </a:solidFill>
        <a:ln w="9525">
          <a:noFill/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positive number shows that the savings covers your entire deductible, and then some.</a:t>
          </a:r>
        </a:p>
        <a:p>
          <a:pPr algn="l" rtl="0">
            <a:defRPr sz="1000"/>
          </a:pPr>
          <a:endParaRPr lang="en-US" sz="1200" b="0" i="1" u="none" strike="noStrike" baseline="0">
            <a:solidFill>
              <a:schemeClr val="bg1"/>
            </a:solidFill>
            <a:latin typeface="Oracle Sans Semi Bold" panose="020B0603020204020204" pitchFamily="34" charset="0"/>
            <a:cs typeface="Oracle Sans Semi Bold" panose="020B0603020204020204" pitchFamily="34" charset="0"/>
          </a:endParaRPr>
        </a:p>
        <a:p>
          <a:pPr algn="ctr" rtl="0">
            <a:defRPr sz="1000"/>
          </a:pPr>
          <a:r>
            <a:rPr lang="en-US" sz="1200" b="0" i="1" u="none" strike="noStrike" baseline="0">
              <a:solidFill>
                <a:schemeClr val="bg1"/>
              </a:solidFill>
              <a:latin typeface="Oracle Sans Semi Bold" panose="020B0603020204020204" pitchFamily="34" charset="0"/>
              <a:cs typeface="Oracle Sans Semi Bold" panose="020B0603020204020204" pitchFamily="34" charset="0"/>
            </a:rPr>
            <a:t>A negative number represents the amount that you would need to contribute out of pocket to meet your deductible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58"/>
  <sheetViews>
    <sheetView showGridLines="0" tabSelected="1" zoomScale="90" zoomScaleNormal="90" workbookViewId="0"/>
  </sheetViews>
  <sheetFormatPr defaultColWidth="8.88671875" defaultRowHeight="13.8"/>
  <cols>
    <col min="1" max="1" width="3.5546875" style="12" customWidth="1"/>
    <col min="2" max="7" width="9.5546875" style="12" customWidth="1"/>
    <col min="8" max="8" width="25.88671875" style="12" customWidth="1"/>
    <col min="9" max="9" width="9.5546875" style="12" customWidth="1"/>
    <col min="10" max="10" width="8" style="12" customWidth="1"/>
    <col min="11" max="12" width="9.109375" style="12" customWidth="1"/>
    <col min="13" max="15" width="8.88671875" style="12" customWidth="1"/>
    <col min="16" max="16" width="53.44140625" style="12" hidden="1" customWidth="1"/>
    <col min="17" max="17" width="8.88671875" style="12" hidden="1" customWidth="1"/>
    <col min="18" max="19" width="9.44140625" style="12" hidden="1" customWidth="1"/>
    <col min="20" max="20" width="9.5546875" style="12" hidden="1" customWidth="1"/>
    <col min="21" max="21" width="8.88671875" style="12" hidden="1" customWidth="1"/>
    <col min="22" max="25" width="8.88671875" style="12" customWidth="1"/>
    <col min="26" max="16384" width="8.88671875" style="12"/>
  </cols>
  <sheetData>
    <row r="2" spans="2:20">
      <c r="B2" s="29" t="s">
        <v>53</v>
      </c>
      <c r="C2" s="29"/>
      <c r="D2" s="29"/>
      <c r="E2" s="29"/>
      <c r="F2" s="29"/>
      <c r="G2" s="29"/>
      <c r="H2" s="29"/>
      <c r="I2" s="29"/>
      <c r="J2" s="29"/>
    </row>
    <row r="3" spans="2:20" ht="9" customHeight="1">
      <c r="B3" s="29"/>
      <c r="C3" s="29"/>
      <c r="D3" s="29"/>
      <c r="E3" s="29"/>
      <c r="F3" s="29"/>
      <c r="G3" s="29"/>
      <c r="H3" s="29"/>
      <c r="I3" s="29"/>
      <c r="J3" s="29"/>
    </row>
    <row r="4" spans="2:20">
      <c r="P4" s="13" t="s">
        <v>0</v>
      </c>
      <c r="Q4" s="13" t="s">
        <v>10</v>
      </c>
      <c r="R4" s="13" t="s">
        <v>11</v>
      </c>
      <c r="S4" s="13" t="s">
        <v>12</v>
      </c>
      <c r="T4" s="13" t="s">
        <v>13</v>
      </c>
    </row>
    <row r="5" spans="2:20">
      <c r="P5" s="12" t="s">
        <v>1</v>
      </c>
      <c r="Q5" s="14">
        <v>36</v>
      </c>
      <c r="R5" s="14">
        <v>115</v>
      </c>
      <c r="S5" s="14">
        <v>89</v>
      </c>
      <c r="T5" s="14">
        <v>188</v>
      </c>
    </row>
    <row r="6" spans="2:20">
      <c r="P6" s="12" t="s">
        <v>2</v>
      </c>
      <c r="Q6" s="14">
        <v>117</v>
      </c>
      <c r="R6" s="14">
        <v>246</v>
      </c>
      <c r="S6" s="14">
        <v>206</v>
      </c>
      <c r="T6" s="14">
        <v>460</v>
      </c>
    </row>
    <row r="7" spans="2:20">
      <c r="P7" s="12" t="s">
        <v>3</v>
      </c>
      <c r="Q7" s="14">
        <v>63</v>
      </c>
      <c r="R7" s="14">
        <v>183</v>
      </c>
      <c r="S7" s="14">
        <v>142</v>
      </c>
      <c r="T7" s="14">
        <v>324</v>
      </c>
    </row>
    <row r="8" spans="2:20">
      <c r="P8" s="12" t="s">
        <v>4</v>
      </c>
      <c r="Q8" s="14">
        <v>63</v>
      </c>
      <c r="R8" s="14">
        <v>183</v>
      </c>
      <c r="S8" s="14">
        <v>142</v>
      </c>
      <c r="T8" s="14">
        <v>324</v>
      </c>
    </row>
    <row r="9" spans="2:20">
      <c r="P9" s="12" t="s">
        <v>5</v>
      </c>
      <c r="Q9" s="14">
        <v>45</v>
      </c>
      <c r="R9" s="14">
        <v>135</v>
      </c>
      <c r="S9" s="14">
        <v>118</v>
      </c>
      <c r="T9" s="14">
        <v>210</v>
      </c>
    </row>
    <row r="10" spans="2:20" ht="15.6">
      <c r="B10" s="33" t="s">
        <v>25</v>
      </c>
      <c r="C10" s="33"/>
      <c r="D10" s="33"/>
      <c r="E10" s="33"/>
      <c r="F10" s="33"/>
      <c r="G10" s="33"/>
      <c r="H10" s="33"/>
      <c r="I10" s="33"/>
      <c r="J10" s="33"/>
      <c r="P10" s="12" t="s">
        <v>6</v>
      </c>
      <c r="Q10" s="14">
        <v>51</v>
      </c>
      <c r="R10" s="14">
        <v>155</v>
      </c>
      <c r="S10" s="14">
        <v>141</v>
      </c>
      <c r="T10" s="14">
        <v>195</v>
      </c>
    </row>
    <row r="11" spans="2:20" ht="14.4">
      <c r="B11" s="31" t="s">
        <v>24</v>
      </c>
      <c r="C11" s="31"/>
      <c r="D11" s="31"/>
      <c r="E11" s="31"/>
      <c r="F11" s="31"/>
      <c r="G11" s="31"/>
      <c r="H11" s="30" t="s">
        <v>2</v>
      </c>
      <c r="I11" s="30"/>
      <c r="J11" s="30"/>
      <c r="P11" s="12" t="s">
        <v>7</v>
      </c>
      <c r="Q11" s="14">
        <v>51</v>
      </c>
      <c r="R11" s="14">
        <v>132</v>
      </c>
      <c r="S11" s="14">
        <v>116</v>
      </c>
      <c r="T11" s="14">
        <v>197</v>
      </c>
    </row>
    <row r="12" spans="2:20" ht="14.4">
      <c r="B12" s="31" t="s">
        <v>26</v>
      </c>
      <c r="C12" s="31"/>
      <c r="D12" s="31"/>
      <c r="E12" s="31"/>
      <c r="F12" s="31"/>
      <c r="G12" s="31"/>
      <c r="H12" s="30" t="s">
        <v>15</v>
      </c>
      <c r="I12" s="30"/>
      <c r="J12" s="30"/>
      <c r="P12" s="12" t="s">
        <v>8</v>
      </c>
      <c r="Q12" s="14">
        <v>56</v>
      </c>
      <c r="R12" s="14">
        <v>139</v>
      </c>
      <c r="S12" s="14">
        <v>123</v>
      </c>
      <c r="T12" s="14">
        <v>206</v>
      </c>
    </row>
    <row r="13" spans="2:20">
      <c r="B13" s="15"/>
      <c r="H13" s="16"/>
      <c r="I13" s="16"/>
      <c r="J13" s="16"/>
      <c r="P13" s="12" t="s">
        <v>9</v>
      </c>
      <c r="Q13" s="14">
        <v>195</v>
      </c>
      <c r="R13" s="14">
        <v>457</v>
      </c>
      <c r="S13" s="14">
        <v>396</v>
      </c>
      <c r="T13" s="14">
        <v>657</v>
      </c>
    </row>
    <row r="14" spans="2:20">
      <c r="B14" s="15" t="s">
        <v>23</v>
      </c>
      <c r="C14" s="15"/>
      <c r="D14" s="15"/>
      <c r="E14" s="15"/>
      <c r="F14" s="15"/>
      <c r="G14" s="15"/>
      <c r="H14" s="1">
        <f>R32</f>
        <v>2808</v>
      </c>
      <c r="I14" s="2"/>
      <c r="J14" s="3"/>
    </row>
    <row r="15" spans="2:20">
      <c r="H15" s="16"/>
      <c r="I15" s="16"/>
      <c r="J15" s="16"/>
      <c r="P15" s="13" t="s">
        <v>14</v>
      </c>
      <c r="Q15" s="13"/>
      <c r="R15" s="13"/>
      <c r="S15" s="13"/>
      <c r="T15" s="13"/>
    </row>
    <row r="16" spans="2:20">
      <c r="B16" s="15"/>
      <c r="C16" s="15"/>
      <c r="D16" s="15"/>
      <c r="E16" s="15"/>
      <c r="F16" s="15"/>
      <c r="G16" s="15"/>
      <c r="H16" s="18"/>
      <c r="I16" s="19"/>
      <c r="J16" s="20"/>
      <c r="P16" s="12" t="s">
        <v>15</v>
      </c>
      <c r="Q16" s="17">
        <v>0</v>
      </c>
      <c r="R16" s="13"/>
      <c r="S16" s="13"/>
      <c r="T16" s="13"/>
    </row>
    <row r="17" spans="2:20">
      <c r="B17" s="34" t="s">
        <v>27</v>
      </c>
      <c r="C17" s="34"/>
      <c r="D17" s="34"/>
      <c r="E17" s="34"/>
      <c r="F17" s="34"/>
      <c r="G17" s="34"/>
      <c r="H17" s="34"/>
      <c r="I17" s="34"/>
      <c r="J17" s="34"/>
      <c r="P17" s="12" t="s">
        <v>16</v>
      </c>
      <c r="Q17" s="17">
        <v>0</v>
      </c>
      <c r="R17" s="13"/>
      <c r="S17" s="13"/>
      <c r="T17" s="13"/>
    </row>
    <row r="18" spans="2:20" ht="14.4">
      <c r="B18" s="35" t="s">
        <v>28</v>
      </c>
      <c r="C18" s="35"/>
      <c r="D18" s="35"/>
      <c r="E18" s="35"/>
      <c r="F18" s="35"/>
      <c r="G18" s="35"/>
      <c r="H18" s="36" t="s">
        <v>15</v>
      </c>
      <c r="I18" s="37"/>
      <c r="J18" s="38"/>
      <c r="P18" s="12" t="s">
        <v>17</v>
      </c>
      <c r="Q18" s="17">
        <v>0</v>
      </c>
      <c r="R18" s="13"/>
      <c r="S18" s="13"/>
      <c r="T18" s="13"/>
    </row>
    <row r="19" spans="2:20">
      <c r="H19" s="16"/>
      <c r="I19" s="21"/>
      <c r="J19" s="21"/>
      <c r="P19" s="12" t="s">
        <v>18</v>
      </c>
      <c r="Q19" s="17">
        <v>0</v>
      </c>
      <c r="R19" s="14"/>
      <c r="S19" s="14"/>
      <c r="T19" s="14"/>
    </row>
    <row r="20" spans="2:20">
      <c r="B20" s="39" t="s">
        <v>29</v>
      </c>
      <c r="C20" s="39"/>
      <c r="D20" s="39"/>
      <c r="E20" s="39"/>
      <c r="F20" s="39"/>
      <c r="G20" s="39"/>
      <c r="H20" s="1">
        <f>R41</f>
        <v>384</v>
      </c>
      <c r="I20" s="4"/>
      <c r="J20" s="5"/>
    </row>
    <row r="21" spans="2:20">
      <c r="P21" s="13" t="s">
        <v>47</v>
      </c>
    </row>
    <row r="22" spans="2:20">
      <c r="B22" s="40" t="s">
        <v>33</v>
      </c>
      <c r="C22" s="40"/>
      <c r="D22" s="40"/>
      <c r="E22" s="40"/>
      <c r="F22" s="40"/>
      <c r="G22" s="40"/>
      <c r="H22" s="11">
        <f>H14-H20</f>
        <v>2424</v>
      </c>
      <c r="I22" s="26"/>
      <c r="J22" s="27"/>
      <c r="P22" s="12" t="s">
        <v>15</v>
      </c>
      <c r="Q22" s="12">
        <v>2</v>
      </c>
    </row>
    <row r="23" spans="2:20" ht="15" customHeight="1">
      <c r="P23" s="12" t="s">
        <v>16</v>
      </c>
      <c r="Q23" s="12">
        <v>3</v>
      </c>
    </row>
    <row r="24" spans="2:20">
      <c r="P24" s="12" t="s">
        <v>17</v>
      </c>
      <c r="Q24" s="12">
        <v>4</v>
      </c>
    </row>
    <row r="25" spans="2:20">
      <c r="P25" s="12" t="s">
        <v>18</v>
      </c>
      <c r="Q25" s="12">
        <v>5</v>
      </c>
    </row>
    <row r="27" spans="2:20">
      <c r="B27" s="32"/>
      <c r="C27" s="32"/>
      <c r="D27" s="32"/>
      <c r="E27" s="32"/>
      <c r="F27" s="32"/>
      <c r="G27" s="32"/>
      <c r="P27" s="12" t="s">
        <v>48</v>
      </c>
      <c r="R27" s="12">
        <f>VLOOKUP(H12, P22:Q25, 2, FALSE)</f>
        <v>2</v>
      </c>
    </row>
    <row r="28" spans="2:20">
      <c r="B28" s="32"/>
      <c r="C28" s="32"/>
      <c r="D28" s="32"/>
      <c r="E28" s="32"/>
      <c r="F28" s="32"/>
      <c r="G28" s="32"/>
      <c r="P28" s="12" t="s">
        <v>19</v>
      </c>
      <c r="R28" s="14">
        <f>VLOOKUP(H11,P5:T13,R27,FALSE)</f>
        <v>117</v>
      </c>
    </row>
    <row r="29" spans="2:20">
      <c r="B29" s="32"/>
      <c r="C29" s="32"/>
      <c r="D29" s="32"/>
      <c r="E29" s="32"/>
      <c r="F29" s="32"/>
      <c r="G29" s="32"/>
      <c r="P29" s="12" t="s">
        <v>20</v>
      </c>
      <c r="R29" s="14">
        <f>VLOOKUP(H12, P16:Q19, 2, FALSE)</f>
        <v>0</v>
      </c>
    </row>
    <row r="30" spans="2:20">
      <c r="B30" s="32"/>
      <c r="C30" s="32"/>
      <c r="D30" s="32"/>
      <c r="E30" s="32"/>
      <c r="F30" s="32"/>
      <c r="G30" s="32"/>
      <c r="P30" s="12" t="s">
        <v>21</v>
      </c>
      <c r="R30" s="14">
        <f>R28-R29</f>
        <v>117</v>
      </c>
    </row>
    <row r="31" spans="2:20">
      <c r="B31" s="32"/>
      <c r="C31" s="32"/>
      <c r="D31" s="32"/>
      <c r="E31" s="32"/>
      <c r="F31" s="32"/>
      <c r="G31" s="32"/>
      <c r="R31" s="14"/>
    </row>
    <row r="32" spans="2:20">
      <c r="P32" s="12" t="s">
        <v>22</v>
      </c>
      <c r="R32" s="14">
        <f>R30*24</f>
        <v>2808</v>
      </c>
    </row>
    <row r="34" spans="2:20">
      <c r="B34" s="39" t="s">
        <v>34</v>
      </c>
      <c r="C34" s="39"/>
      <c r="D34" s="39"/>
      <c r="E34" s="39"/>
      <c r="F34" s="39"/>
      <c r="G34" s="39"/>
      <c r="P34" s="12" t="s">
        <v>50</v>
      </c>
      <c r="Q34" s="14">
        <v>16</v>
      </c>
      <c r="R34" s="14">
        <v>58</v>
      </c>
      <c r="S34" s="14">
        <v>43</v>
      </c>
      <c r="T34" s="14">
        <v>94</v>
      </c>
    </row>
    <row r="35" spans="2:20" ht="14.4">
      <c r="B35" s="35" t="s">
        <v>35</v>
      </c>
      <c r="C35" s="35"/>
      <c r="D35" s="35"/>
      <c r="E35" s="35"/>
      <c r="F35" s="35"/>
      <c r="G35" s="35"/>
      <c r="H35" s="30" t="s">
        <v>37</v>
      </c>
      <c r="I35" s="30"/>
      <c r="J35" s="30"/>
      <c r="P35" s="12" t="s">
        <v>49</v>
      </c>
      <c r="R35" s="12">
        <f>VLOOKUP(H18, P22:Q25, 2, FALSE)</f>
        <v>2</v>
      </c>
    </row>
    <row r="36" spans="2:20" ht="14.4">
      <c r="B36" s="35" t="s">
        <v>46</v>
      </c>
      <c r="C36" s="35"/>
      <c r="D36" s="35"/>
      <c r="E36" s="35"/>
      <c r="F36" s="35"/>
      <c r="G36" s="35"/>
      <c r="H36" s="41" t="str">
        <f>H18</f>
        <v>Employee Only</v>
      </c>
      <c r="I36" s="41"/>
      <c r="J36" s="41"/>
      <c r="P36" s="12" t="s">
        <v>30</v>
      </c>
      <c r="R36" s="14">
        <f>VLOOKUP(P34,P34:T34,R35,FALSE)</f>
        <v>16</v>
      </c>
    </row>
    <row r="37" spans="2:20">
      <c r="P37" s="12" t="s">
        <v>20</v>
      </c>
      <c r="R37" s="17">
        <v>0</v>
      </c>
    </row>
    <row r="38" spans="2:20" ht="14.4">
      <c r="B38" s="6" t="s">
        <v>39</v>
      </c>
      <c r="C38" s="6"/>
      <c r="D38" s="6"/>
      <c r="E38" s="6"/>
      <c r="F38" s="6"/>
      <c r="G38" s="6"/>
      <c r="H38" s="10">
        <f>Q50</f>
        <v>650</v>
      </c>
      <c r="I38" s="7"/>
      <c r="J38" s="8"/>
      <c r="P38" s="12" t="s">
        <v>31</v>
      </c>
      <c r="R38" s="14">
        <f>R36-R37</f>
        <v>16</v>
      </c>
    </row>
    <row r="39" spans="2:20">
      <c r="R39" s="14"/>
    </row>
    <row r="40" spans="2:20" ht="15" customHeight="1">
      <c r="B40" s="9" t="s">
        <v>42</v>
      </c>
      <c r="C40" s="9"/>
      <c r="D40" s="9"/>
      <c r="E40" s="9"/>
      <c r="F40" s="9"/>
      <c r="G40" s="9"/>
      <c r="H40" s="11">
        <f>H22+H38</f>
        <v>3074</v>
      </c>
      <c r="I40" s="7"/>
      <c r="J40" s="8"/>
      <c r="R40" s="14"/>
    </row>
    <row r="41" spans="2:20">
      <c r="B41" s="22"/>
      <c r="C41" s="22"/>
      <c r="D41" s="22"/>
      <c r="E41" s="22"/>
      <c r="F41" s="22"/>
      <c r="G41" s="22"/>
      <c r="H41" s="23"/>
      <c r="I41" s="24"/>
      <c r="J41" s="24"/>
      <c r="P41" s="12" t="s">
        <v>32</v>
      </c>
      <c r="R41" s="14">
        <f>R38*24</f>
        <v>384</v>
      </c>
    </row>
    <row r="42" spans="2:20">
      <c r="B42" s="22"/>
      <c r="C42" s="22"/>
      <c r="D42" s="22"/>
      <c r="E42" s="22"/>
      <c r="F42" s="22"/>
      <c r="G42" s="22"/>
      <c r="H42" s="23"/>
      <c r="I42" s="24"/>
      <c r="J42" s="24"/>
    </row>
    <row r="43" spans="2:20">
      <c r="P43" s="12" t="s">
        <v>40</v>
      </c>
      <c r="Q43" s="12" t="s">
        <v>10</v>
      </c>
      <c r="R43" s="12" t="s">
        <v>11</v>
      </c>
      <c r="S43" s="12" t="s">
        <v>12</v>
      </c>
      <c r="T43" s="12" t="s">
        <v>13</v>
      </c>
    </row>
    <row r="44" spans="2:20">
      <c r="B44" s="32"/>
      <c r="C44" s="32"/>
      <c r="D44" s="32"/>
      <c r="E44" s="32"/>
      <c r="F44" s="32"/>
      <c r="G44" s="32"/>
      <c r="P44" s="12" t="s">
        <v>36</v>
      </c>
      <c r="Q44" s="14">
        <v>950</v>
      </c>
      <c r="R44" s="14">
        <v>1450</v>
      </c>
      <c r="S44" s="14">
        <v>1450</v>
      </c>
      <c r="T44" s="14">
        <v>1900</v>
      </c>
    </row>
    <row r="45" spans="2:20">
      <c r="B45" s="32"/>
      <c r="C45" s="32"/>
      <c r="D45" s="32"/>
      <c r="E45" s="32"/>
      <c r="F45" s="32"/>
      <c r="G45" s="32"/>
      <c r="P45" s="12" t="s">
        <v>37</v>
      </c>
      <c r="Q45" s="14">
        <v>650</v>
      </c>
      <c r="R45" s="14">
        <v>1000</v>
      </c>
      <c r="S45" s="14">
        <v>1000</v>
      </c>
      <c r="T45" s="14">
        <v>1300</v>
      </c>
    </row>
    <row r="46" spans="2:20">
      <c r="B46" s="32"/>
      <c r="C46" s="32"/>
      <c r="D46" s="32"/>
      <c r="E46" s="32"/>
      <c r="F46" s="32"/>
      <c r="G46" s="32"/>
      <c r="P46" s="12" t="s">
        <v>38</v>
      </c>
      <c r="Q46" s="14">
        <v>350</v>
      </c>
      <c r="R46" s="14">
        <v>550</v>
      </c>
      <c r="S46" s="14">
        <v>550</v>
      </c>
      <c r="T46" s="14">
        <v>700</v>
      </c>
    </row>
    <row r="47" spans="2:20">
      <c r="B47" s="32"/>
      <c r="C47" s="32"/>
      <c r="D47" s="32"/>
      <c r="E47" s="32"/>
      <c r="F47" s="32"/>
      <c r="G47" s="32"/>
      <c r="Q47" s="14"/>
      <c r="R47" s="14"/>
      <c r="S47" s="14"/>
      <c r="T47" s="14"/>
    </row>
    <row r="48" spans="2:20">
      <c r="Q48" s="14"/>
      <c r="R48" s="14"/>
      <c r="S48" s="14"/>
      <c r="T48" s="14"/>
    </row>
    <row r="50" spans="2:17">
      <c r="B50" s="25" t="s">
        <v>51</v>
      </c>
      <c r="P50" s="12" t="s">
        <v>41</v>
      </c>
      <c r="Q50" s="14">
        <f>VLOOKUP(H35, P44:T46, R35, FALSE)</f>
        <v>650</v>
      </c>
    </row>
    <row r="51" spans="2:17" ht="14.4">
      <c r="B51" s="35" t="s">
        <v>46</v>
      </c>
      <c r="C51" s="35"/>
      <c r="D51" s="35"/>
      <c r="E51" s="35"/>
      <c r="F51" s="35"/>
      <c r="G51" s="35"/>
      <c r="H51" s="41" t="str">
        <f>H36</f>
        <v>Employee Only</v>
      </c>
      <c r="I51" s="41"/>
      <c r="J51" s="41"/>
    </row>
    <row r="52" spans="2:17" ht="14.4">
      <c r="B52" s="35" t="s">
        <v>52</v>
      </c>
      <c r="C52" s="35"/>
      <c r="D52" s="35"/>
      <c r="E52" s="35"/>
      <c r="F52" s="35"/>
      <c r="G52" s="35"/>
      <c r="H52" s="28">
        <f>Q58</f>
        <v>1500</v>
      </c>
      <c r="I52" s="7"/>
      <c r="J52" s="8"/>
      <c r="P52" s="13" t="s">
        <v>43</v>
      </c>
    </row>
    <row r="53" spans="2:17">
      <c r="P53" s="12" t="s">
        <v>15</v>
      </c>
      <c r="Q53" s="12">
        <v>1500</v>
      </c>
    </row>
    <row r="54" spans="2:17">
      <c r="B54" s="40" t="s">
        <v>45</v>
      </c>
      <c r="C54" s="40"/>
      <c r="D54" s="40"/>
      <c r="E54" s="40"/>
      <c r="F54" s="40"/>
      <c r="G54" s="40"/>
      <c r="H54" s="1">
        <f>H40-H52</f>
        <v>1574</v>
      </c>
      <c r="I54" s="26"/>
      <c r="J54" s="27"/>
      <c r="P54" s="12" t="s">
        <v>16</v>
      </c>
      <c r="Q54" s="12">
        <v>2800</v>
      </c>
    </row>
    <row r="55" spans="2:17">
      <c r="P55" s="12" t="s">
        <v>17</v>
      </c>
      <c r="Q55" s="12">
        <v>2800</v>
      </c>
    </row>
    <row r="56" spans="2:17">
      <c r="P56" s="12" t="s">
        <v>18</v>
      </c>
      <c r="Q56" s="12">
        <v>3000</v>
      </c>
    </row>
    <row r="58" spans="2:17">
      <c r="P58" s="12" t="s">
        <v>44</v>
      </c>
      <c r="Q58" s="12">
        <f>VLOOKUP(H51, P53:Q56, 2, FALSE)</f>
        <v>1500</v>
      </c>
    </row>
  </sheetData>
  <sheetProtection algorithmName="SHA-512" hashValue="sebWabpCxjjf8BHFDpJ2AHhNEIWCTyWqtxX/c7VL7ebRTQqoEXttfdX9Fx1iZNdqfbCp47DVBvaJ9xbdP60Cow==" saltValue="s5WwjTX0bOPzaDgpZN6JuA==" spinCount="100000" sheet="1" objects="1" scenarios="1"/>
  <customSheetViews>
    <customSheetView guid="{023F1267-C53E-44C9-B76C-05159DC24AEA}" scale="90">
      <selection activeCell="Z6" sqref="Z6"/>
      <pageMargins left="0.7" right="0.7" top="0.75" bottom="0.75" header="0.3" footer="0.3"/>
      <pageSetup orientation="portrait" r:id="rId1"/>
    </customSheetView>
    <customSheetView guid="{11DA5C1E-438F-43B5-A000-E09CB4ED3171}" topLeftCell="N1">
      <selection activeCell="O5" sqref="O5:O11"/>
      <pageMargins left="0.7" right="0.7" top="0.75" bottom="0.75" header="0.3" footer="0.3"/>
      <pageSetup orientation="portrait" r:id="rId2"/>
    </customSheetView>
    <customSheetView guid="{8959AAE3-1664-4283-88CC-52157156ED9D}" topLeftCell="J1">
      <selection activeCell="O5" sqref="O5"/>
      <pageMargins left="0.7" right="0.7" top="0.75" bottom="0.75" header="0.3" footer="0.3"/>
      <pageSetup orientation="portrait" r:id="rId3"/>
    </customSheetView>
    <customSheetView guid="{9FA17319-236A-477E-84B4-2DFE0A2588D9}" scale="90">
      <selection activeCell="M13" sqref="L13:M13"/>
      <pageMargins left="0.7" right="0.7" top="0.75" bottom="0.75" header="0.3" footer="0.3"/>
      <pageSetup orientation="portrait" r:id="rId4"/>
    </customSheetView>
  </customSheetViews>
  <mergeCells count="22">
    <mergeCell ref="B54:G54"/>
    <mergeCell ref="H36:J36"/>
    <mergeCell ref="H51:J51"/>
    <mergeCell ref="B36:G36"/>
    <mergeCell ref="B44:G47"/>
    <mergeCell ref="B27:G31"/>
    <mergeCell ref="B10:J10"/>
    <mergeCell ref="B17:J17"/>
    <mergeCell ref="B51:G51"/>
    <mergeCell ref="B52:G52"/>
    <mergeCell ref="H18:J18"/>
    <mergeCell ref="B20:G20"/>
    <mergeCell ref="B18:G18"/>
    <mergeCell ref="B22:G22"/>
    <mergeCell ref="B34:G34"/>
    <mergeCell ref="B35:G35"/>
    <mergeCell ref="H35:J35"/>
    <mergeCell ref="B2:J3"/>
    <mergeCell ref="H11:J11"/>
    <mergeCell ref="H12:J12"/>
    <mergeCell ref="B11:G11"/>
    <mergeCell ref="B12:G12"/>
  </mergeCells>
  <dataValidations count="3">
    <dataValidation type="list" allowBlank="1" showInputMessage="1" showErrorMessage="1" sqref="H12:J12 H18:J18">
      <formula1>$P$22:$P$25</formula1>
    </dataValidation>
    <dataValidation type="list" allowBlank="1" showInputMessage="1" showErrorMessage="1" sqref="H35:J35">
      <formula1>$P$44:$P$46</formula1>
    </dataValidation>
    <dataValidation type="list" allowBlank="1" showInputMessage="1" showErrorMessage="1" sqref="H11:J11">
      <formula1>$P$5:$P$13</formula1>
    </dataValidation>
  </dataValidations>
  <pageMargins left="0.7" right="0.7" top="0.75" bottom="0.75" header="0.3" footer="0.3"/>
  <pageSetup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HSA Cost Analysis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mstearns</dc:creator>
  <cp:lastModifiedBy>bri36875</cp:lastModifiedBy>
  <dcterms:created xsi:type="dcterms:W3CDTF">2016-10-18T21:28:35Z</dcterms:created>
  <dcterms:modified xsi:type="dcterms:W3CDTF">2020-09-16T20:21:03Z</dcterms:modified>
</cp:coreProperties>
</file>